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<sst xmlns="http://schemas.openxmlformats.org/spreadsheetml/2006/main" count="138" uniqueCount="122">
  <si>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</si>
  <si>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</si>
  <si>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</si>
  <si>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</si>
  <si>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</si>
  <si>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</si>
  <si>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</si>
  <si>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</si>
  <si>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</si>
  <si>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</si>
  <si>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</si>
  <si>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</si>
  <si>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</si>
  <si>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</si>
  <si>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</si>
  <si>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</si>
  <si>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</si>
  <si>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</si>
  <si>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</si>
  <si>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</si>
  <si>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</si>
  <si>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</si>
  <si>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</si>
  <si>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</si>
  <si>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</si>
  <si>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</si>
  <si>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</si>
  <si>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</si>
  <si>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</si>
  <si>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</si>
  <si>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</si>
  <si>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</si>
  <si>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</si>
  <si>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</si>
  <si>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</si>
  <si>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</si>
  <si>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</si>
  <si>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</si>
  <si>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</si>
  <si>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</si>
  <si>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</si>
  <si>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</si>
  <si>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</si>
  <si>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</si>
  <si>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</si>
  <si>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</si>
  <si>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</si>
  <si>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</si>
  <si>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</si>
  <si>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</si>
  <si>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</si>
  <si>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</si>
  <si>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</si>
  <si>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</si>
  <si>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</si>
  <si>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</si>
  <si>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</si>
  <si>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</si>
  <si>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</si>
  <si>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</si>
  <si>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</si>
  <si>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</si>
  <si>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</si>
  <si>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</si>
  <si>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</si>
  <si>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</si>
  <si>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</si>
  <si>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</si>
  <si>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</si>
  <si>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</si>
  <si>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</si>
  <si>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</si>
  <si>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</si>
  <si>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</si>
  <si>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</si>
  <si>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</si>
  <si>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</si>
  <si>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</si>
  <si>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</si>
  <si>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</si>
  <si>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</si>
  <si>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</si>
  <si>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</si>
  <si>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</si>
  <si>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</si>
  <si>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</si>
  <si>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</si>
  <si>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</si>
  <si>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</si>
  <si>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</si>
  <si>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</si>
  <si>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</si>
  <si>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</si>
  <si>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</si>
  <si>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</si>
  <si>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</si>
  <si>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</si>
  <si>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</si>
  <si>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</si>
  <si>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</si>
  <si>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</si>
  <si>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</si>
  <si>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</si>
  <si>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</si>
  <si>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</si>
  <si>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</si>
  <si>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</si>
  <si>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</si>
  <si>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</si>
  <si>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</si>
  <si>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</si>
  <si>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</si>
  <si>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</si>
  <si>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</si>
  <si>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</si>
  <si>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</si>
  <si>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</si>
  <si>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</si>
  <si>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</si>
  <si>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</si>
  <si>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</si>
  <si>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Профінансовано на 27.09.2016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</si>
</sst>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zoomScale="55" zoomScaleNormal="55" zoomScalePageLayoutView="0" workbookViewId="0" topLeftCell="A1">
      <selection activeCell="AB64" sqref="AB6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121</v>
      </c>
      <c r="S3" s="116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4997947.430000002</v>
      </c>
      <c r="S7" s="99">
        <f>R7/M7*100</f>
        <v>43.4928060279916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40080+66627.6+549354+4843.2+3007.2+44088+151389.6+155788.8+192500.76+75044.51+109395.49+1155200+38322+256562.01+540395+75367.2+3692+66370.33+40747.2+154755.6+6258+34440+307225+39864+42568.8</f>
        <v>4153886.3000000003</v>
      </c>
      <c r="S9" s="90">
        <f aca="true" t="shared" si="1" ref="S9:S71">R9/M9*100</f>
        <v>47.806110188619485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72</v>
      </c>
      <c r="B12" s="64" t="s">
        <v>105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73</v>
      </c>
      <c r="B13" s="64" t="s">
        <v>106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75</v>
      </c>
      <c r="B14" s="64" t="s">
        <v>107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76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77</v>
      </c>
      <c r="B16" s="65" t="s">
        <v>93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80</v>
      </c>
      <c r="B17" s="65" t="s">
        <v>94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81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3090+7209.99+96840+45016.8+180945.25</f>
        <v>333102.04000000004</v>
      </c>
      <c r="S18" s="90">
        <f t="shared" si="1"/>
        <v>98.00145339001752</v>
      </c>
    </row>
    <row r="19" spans="1:19" ht="69" customHeight="1">
      <c r="A19" s="92" t="s">
        <v>99</v>
      </c>
      <c r="B19" s="65" t="s">
        <v>95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101</v>
      </c>
      <c r="B20" s="65" t="s">
        <v>96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113</v>
      </c>
      <c r="B21" s="65" t="s">
        <v>97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5921+13816.52+296704+21654.63</f>
        <v>338096.15</v>
      </c>
      <c r="S21" s="90">
        <f t="shared" si="1"/>
        <v>32.82534697107239</v>
      </c>
    </row>
    <row r="22" spans="1:19" ht="39" customHeight="1">
      <c r="A22" s="92" t="s">
        <v>114</v>
      </c>
      <c r="B22" s="65" t="s">
        <v>98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115</v>
      </c>
      <c r="B23" s="65" t="s">
        <v>100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116</v>
      </c>
      <c r="B24" s="65" t="s">
        <v>102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799763.81</v>
      </c>
      <c r="S25" s="82">
        <f t="shared" si="1"/>
        <v>29.128555325088733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15377.02+68632.55+715754.24</f>
        <v>799763.81</v>
      </c>
      <c r="S26" s="83">
        <f t="shared" si="1"/>
        <v>29.128555325088733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5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79765566.07</v>
      </c>
      <c r="N29" s="47">
        <f>N30+N34+N40+N44+N48+N50+N51+N52+N55+N58+N61+N62+N63+N64+N65+N66+N67+N53</f>
        <v>79765566.07</v>
      </c>
      <c r="O29" s="73">
        <f>O67</f>
        <v>0</v>
      </c>
      <c r="P29" s="73">
        <f>P67</f>
        <v>0</v>
      </c>
      <c r="R29" s="47">
        <f>R30+R34+R40+R44+R48+R50+R51+R52+R55+R58+R61+R62+R63+R64+R65+R66+R67+R53</f>
        <v>60223455.14</v>
      </c>
      <c r="S29" s="82">
        <f t="shared" si="1"/>
        <v>75.50056760977488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6475736.040000001</v>
      </c>
      <c r="S30" s="83">
        <f t="shared" si="1"/>
        <v>62.42756372189875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377576+371325+333575+309994.8+343665.2+183849+382449.6+208635+112435+393613.2+213155+204635</f>
        <v>3434907.8000000003</v>
      </c>
      <c r="S31" s="87">
        <f t="shared" si="1"/>
        <v>87.73038592189616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31760+32267.33+557+3492.67+30267.33+3492.67+2457.54+28267.33+3492.67+30267.32+3492.67+30767.33+3492.67</f>
        <v>204074.53000000006</v>
      </c>
      <c r="S33" s="88">
        <f t="shared" si="1"/>
        <v>59.95138954171565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4767093.140000001</v>
      </c>
      <c r="S34" s="83">
        <f t="shared" si="1"/>
        <v>87.15870619295578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103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95028.5+188463.6+68400+157936.81+158389.75+145896+29600+29783+198012+97921.6+193183.5+70992+147900+44992.5+21677.5+14703+58116+88392+107822+50854.4+71688+74646+6000+161762+123612.5+114360+30800</f>
        <v>2550932.66</v>
      </c>
      <c r="S37" s="88">
        <f t="shared" si="1"/>
        <v>84.18697394128209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34750+28250+25000+31750+25000+32000+25000+45500+70000+25000</f>
        <v>342250</v>
      </c>
      <c r="S38" s="87">
        <f t="shared" si="1"/>
        <v>80.15222482435597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273145.58999999997</v>
      </c>
      <c r="S40" s="83">
        <f t="shared" si="1"/>
        <v>43.640452148905574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14766.18+14774.76+14766.18+14766.18</f>
        <v>59073.3</v>
      </c>
      <c r="S42" s="87">
        <f t="shared" si="1"/>
        <v>75.01970633590925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2357.42+16410.77+16575.26+17703.29</f>
        <v>53046.74</v>
      </c>
      <c r="S43" s="87">
        <f t="shared" si="1"/>
        <v>28.231367748802555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1129305.7499999998</v>
      </c>
      <c r="S44" s="83">
        <f t="shared" si="1"/>
        <v>53.193864813942525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197840.3+18507.64+57600+73630.54+35971.53+30920+76506.15+96247.25+38400+6300+15734.99+21980.11+73593.36+3495.25+5545.21+10780.11+70040+77853.38+8335.49+10781.4+73829.46+6988.73+10943.87+74954.36</f>
        <v>1096779.13</v>
      </c>
      <c r="S45" s="88">
        <f t="shared" si="1"/>
        <v>55.267277903754085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5874.96+10528.68+2678.52+4068.84+4824.24</f>
        <v>27975.239999999998</v>
      </c>
      <c r="S46" s="87">
        <f t="shared" si="1"/>
        <v>23.745057929805203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4109678.88</v>
      </c>
      <c r="N50" s="52">
        <v>4109678.88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51.804323942701814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19021537.95</v>
      </c>
      <c r="N51" s="52">
        <v>19021537.95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</f>
        <v>12969145.74</v>
      </c>
      <c r="S51" s="83">
        <f t="shared" si="1"/>
        <v>68.18137299986303</v>
      </c>
    </row>
    <row r="52" spans="1:19" s="1" customFormat="1" ht="18.75">
      <c r="A52" s="38" t="s">
        <v>82</v>
      </c>
      <c r="B52" s="23" t="s">
        <v>83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s="1" customFormat="1" ht="18.75">
      <c r="A53" s="38" t="s">
        <v>117</v>
      </c>
      <c r="B53" s="23" t="s">
        <v>118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1589311.46</v>
      </c>
      <c r="N53" s="52">
        <v>1589311.46</v>
      </c>
      <c r="O53" s="56"/>
      <c r="P53" s="58"/>
      <c r="R53" s="52">
        <v>0</v>
      </c>
      <c r="S53" s="91">
        <f t="shared" si="1"/>
        <v>0</v>
      </c>
    </row>
    <row r="54" spans="1:19" s="1" customFormat="1" ht="37.5">
      <c r="A54" s="38"/>
      <c r="B54" s="25" t="s">
        <v>119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70">
        <f t="shared" si="2"/>
        <v>1589311.46</v>
      </c>
      <c r="N54" s="101">
        <v>1589311.46</v>
      </c>
      <c r="O54" s="56"/>
      <c r="P54" s="58"/>
      <c r="R54" s="100">
        <v>0</v>
      </c>
      <c r="S54" s="87">
        <f t="shared" si="1"/>
        <v>0</v>
      </c>
    </row>
    <row r="55" spans="1:19" ht="18.75">
      <c r="A55" s="38" t="s">
        <v>67</v>
      </c>
      <c r="B55" s="23" t="s">
        <v>9</v>
      </c>
      <c r="C55" s="18">
        <f>20554.4+1254+42.4</f>
        <v>21850.800000000003</v>
      </c>
      <c r="D55" s="18">
        <f>20118.2+1254+42.4</f>
        <v>21414.600000000002</v>
      </c>
      <c r="E55" s="18">
        <f>166.5+18.4</f>
        <v>184.9</v>
      </c>
      <c r="F55" s="18">
        <f>19951.7+1254+24</f>
        <v>21229.7</v>
      </c>
      <c r="G55" s="31">
        <f>25447.6+198</f>
        <v>25645.6</v>
      </c>
      <c r="H55" s="31">
        <v>10120.4</v>
      </c>
      <c r="I55" s="18">
        <v>21229.7</v>
      </c>
      <c r="J55" s="31"/>
      <c r="K55" s="31"/>
      <c r="L55" s="31"/>
      <c r="M55" s="59">
        <f t="shared" si="2"/>
        <v>18162154.96</v>
      </c>
      <c r="N55" s="52">
        <f>N56+N57</f>
        <v>18162154.96</v>
      </c>
      <c r="O55" s="56"/>
      <c r="P55" s="56"/>
      <c r="R55" s="52">
        <f>R56+R57</f>
        <v>18162151.85</v>
      </c>
      <c r="S55" s="83">
        <f t="shared" si="1"/>
        <v>99.99998287648131</v>
      </c>
    </row>
    <row r="56" spans="1:19" ht="60.75" customHeight="1">
      <c r="A56" s="51"/>
      <c r="B56" s="34" t="s">
        <v>5</v>
      </c>
      <c r="C56" s="21"/>
      <c r="D56" s="21"/>
      <c r="E56" s="21"/>
      <c r="F56" s="21"/>
      <c r="G56" s="32"/>
      <c r="H56" s="32"/>
      <c r="I56" s="32"/>
      <c r="J56" s="7"/>
      <c r="K56" s="32"/>
      <c r="L56" s="33"/>
      <c r="M56" s="70">
        <f t="shared" si="2"/>
        <v>6853694.22</v>
      </c>
      <c r="N56" s="30">
        <f>7232100-378405.78</f>
        <v>6853694.22</v>
      </c>
      <c r="O56" s="56"/>
      <c r="P56" s="56"/>
      <c r="R56" s="49">
        <f>1341065+264830+1439254.25+119395.75+507870+59340+35936.5+335196.18+472850.38+220509.52+146366.88+71415+175089.2+268474.5+377603.92+171362.7+194439.28+227897.54+71415+353382.62</f>
        <v>6853694.220000001</v>
      </c>
      <c r="S56" s="88">
        <f t="shared" si="1"/>
        <v>100.00000000000003</v>
      </c>
    </row>
    <row r="57" spans="1:19" ht="115.5" customHeight="1">
      <c r="A57" s="51"/>
      <c r="B57" s="75" t="s">
        <v>6</v>
      </c>
      <c r="C57" s="21"/>
      <c r="D57" s="21"/>
      <c r="E57" s="21"/>
      <c r="F57" s="21"/>
      <c r="G57" s="32"/>
      <c r="H57" s="32"/>
      <c r="I57" s="32"/>
      <c r="J57" s="7"/>
      <c r="K57" s="32"/>
      <c r="L57" s="33"/>
      <c r="M57" s="70">
        <f t="shared" si="2"/>
        <v>11308460.74</v>
      </c>
      <c r="N57" s="30">
        <f>17820200-6511739.26</f>
        <v>11308460.74</v>
      </c>
      <c r="O57" s="56"/>
      <c r="P57" s="56"/>
      <c r="R57" s="30">
        <f>485919.56+3050150.33+4015340.79+1228787.45+1461675.45+214759.4+851824.65</f>
        <v>11308457.629999999</v>
      </c>
      <c r="S57" s="88">
        <f t="shared" si="1"/>
        <v>99.99997249846754</v>
      </c>
    </row>
    <row r="58" spans="1:19" ht="18.75">
      <c r="A58" s="38" t="s">
        <v>68</v>
      </c>
      <c r="B58" s="36" t="s">
        <v>45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59">
        <f t="shared" si="2"/>
        <v>1033500</v>
      </c>
      <c r="N58" s="54">
        <f>N60+N59</f>
        <v>1033500</v>
      </c>
      <c r="O58" s="56"/>
      <c r="P58" s="56"/>
      <c r="R58" s="54">
        <f>R60+R59</f>
        <v>586823.3999999999</v>
      </c>
      <c r="S58" s="83">
        <f t="shared" si="1"/>
        <v>56.78020319303337</v>
      </c>
    </row>
    <row r="59" spans="1:19" ht="18.75">
      <c r="A59" s="51"/>
      <c r="B59" s="20" t="s">
        <v>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70">
        <f t="shared" si="2"/>
        <v>933500</v>
      </c>
      <c r="N59" s="53">
        <v>933500</v>
      </c>
      <c r="O59" s="56"/>
      <c r="P59" s="56"/>
      <c r="R59" s="53">
        <f>12823.97+314438.51+1053.06+121644.29+64211.93+20568.88</f>
        <v>534740.6399999999</v>
      </c>
      <c r="S59" s="83">
        <f t="shared" si="1"/>
        <v>57.2834108194965</v>
      </c>
    </row>
    <row r="60" spans="1:19" ht="18.75">
      <c r="A60" s="51"/>
      <c r="B60" s="20" t="s">
        <v>46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70">
        <f t="shared" si="2"/>
        <v>100000</v>
      </c>
      <c r="N60" s="53">
        <v>100000</v>
      </c>
      <c r="O60" s="56"/>
      <c r="P60" s="56"/>
      <c r="R60" s="53">
        <f>385.27+6084.22+13129.31+12261.98+8270.72+11951.26</f>
        <v>52082.76</v>
      </c>
      <c r="S60" s="83">
        <f t="shared" si="1"/>
        <v>52.08276000000001</v>
      </c>
    </row>
    <row r="61" spans="1:19" ht="18.75">
      <c r="A61" s="38" t="s">
        <v>69</v>
      </c>
      <c r="B61" s="17" t="s">
        <v>8</v>
      </c>
      <c r="C61" s="18">
        <f>31.3+21.5</f>
        <v>52.8</v>
      </c>
      <c r="D61" s="18">
        <f>C61</f>
        <v>52.8</v>
      </c>
      <c r="E61" s="18">
        <v>0</v>
      </c>
      <c r="F61" s="18">
        <f>D61</f>
        <v>52.8</v>
      </c>
      <c r="G61" s="19">
        <v>100</v>
      </c>
      <c r="H61" s="19">
        <v>0</v>
      </c>
      <c r="I61" s="19">
        <v>52.8</v>
      </c>
      <c r="J61" s="19" t="s">
        <v>29</v>
      </c>
      <c r="K61" s="19" t="s">
        <v>29</v>
      </c>
      <c r="L61" s="19" t="s">
        <v>29</v>
      </c>
      <c r="M61" s="59">
        <f t="shared" si="2"/>
        <v>821358.2</v>
      </c>
      <c r="N61" s="48">
        <v>821358.2</v>
      </c>
      <c r="O61" s="56"/>
      <c r="P61" s="56"/>
      <c r="R61" s="48">
        <f>57313.38+61144.73+58977.29+61169.9+64788.11+63325.73+67704.89+66130.42+67368.74</f>
        <v>567923.19</v>
      </c>
      <c r="S61" s="83">
        <f t="shared" si="1"/>
        <v>69.14439887493666</v>
      </c>
    </row>
    <row r="62" spans="1:19" ht="18.75">
      <c r="A62" s="38" t="s">
        <v>120</v>
      </c>
      <c r="B62" s="17" t="s">
        <v>47</v>
      </c>
      <c r="C62" s="18" t="e">
        <f>#REF!+#REF!</f>
        <v>#REF!</v>
      </c>
      <c r="D62" s="18" t="e">
        <f>#REF!+#REF!</f>
        <v>#REF!</v>
      </c>
      <c r="E62" s="18" t="e">
        <f>#REF!+#REF!</f>
        <v>#REF!</v>
      </c>
      <c r="F62" s="18" t="e">
        <f>#REF!+#REF!</f>
        <v>#REF!</v>
      </c>
      <c r="G62" s="19" t="e">
        <f>#REF!+#REF!</f>
        <v>#REF!</v>
      </c>
      <c r="H62" s="19"/>
      <c r="I62" s="19">
        <v>3916.0000000000005</v>
      </c>
      <c r="J62" s="19"/>
      <c r="K62" s="19"/>
      <c r="L62" s="19"/>
      <c r="M62" s="59">
        <f t="shared" si="2"/>
        <v>59112.8</v>
      </c>
      <c r="N62" s="48">
        <f>59136-23.2</f>
        <v>59112.8</v>
      </c>
      <c r="O62" s="56"/>
      <c r="P62" s="56"/>
      <c r="R62" s="48">
        <v>15318.9</v>
      </c>
      <c r="S62" s="83">
        <f t="shared" si="1"/>
        <v>25.91469191105818</v>
      </c>
    </row>
    <row r="63" spans="1:19" ht="18.75">
      <c r="A63" s="38" t="s">
        <v>84</v>
      </c>
      <c r="B63" s="84" t="s">
        <v>108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</f>
        <v>27000</v>
      </c>
      <c r="N63" s="48">
        <v>27000</v>
      </c>
      <c r="O63" s="56"/>
      <c r="P63" s="56"/>
      <c r="R63" s="48">
        <v>0</v>
      </c>
      <c r="S63" s="83">
        <f t="shared" si="1"/>
        <v>0</v>
      </c>
    </row>
    <row r="64" spans="1:19" ht="37.5">
      <c r="A64" s="38" t="s">
        <v>86</v>
      </c>
      <c r="B64" s="84" t="s">
        <v>78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 t="shared" si="2"/>
        <v>5475807.68</v>
      </c>
      <c r="N64" s="48">
        <v>5475807.68</v>
      </c>
      <c r="O64" s="56"/>
      <c r="P64" s="61"/>
      <c r="R64" s="53">
        <v>5475807.68</v>
      </c>
      <c r="S64" s="87">
        <f t="shared" si="1"/>
        <v>100</v>
      </c>
    </row>
    <row r="65" spans="1:19" ht="37.5">
      <c r="A65" s="38" t="s">
        <v>109</v>
      </c>
      <c r="B65" s="84" t="s">
        <v>85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 t="shared" si="2"/>
        <v>170381.14</v>
      </c>
      <c r="N65" s="48">
        <f>550000-379618.86</f>
        <v>170381.14</v>
      </c>
      <c r="O65" s="56"/>
      <c r="P65" s="61"/>
      <c r="R65" s="53">
        <v>170381.14</v>
      </c>
      <c r="S65" s="87">
        <f t="shared" si="1"/>
        <v>100</v>
      </c>
    </row>
    <row r="66" spans="1:19" ht="38.25">
      <c r="A66" s="38" t="s">
        <v>111</v>
      </c>
      <c r="B66" s="84" t="s">
        <v>110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>N66</f>
        <v>305182</v>
      </c>
      <c r="N66" s="48">
        <v>305182</v>
      </c>
      <c r="O66" s="56"/>
      <c r="P66" s="61"/>
      <c r="R66" s="97">
        <v>0</v>
      </c>
      <c r="S66" s="98">
        <f t="shared" si="1"/>
        <v>0</v>
      </c>
    </row>
    <row r="67" spans="1:19" ht="37.5">
      <c r="A67" s="38" t="s">
        <v>112</v>
      </c>
      <c r="B67" s="17" t="s">
        <v>91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>N67+O67</f>
        <v>10006012</v>
      </c>
      <c r="N67" s="48">
        <f>N68+N69+N70</f>
        <v>10006012</v>
      </c>
      <c r="O67" s="67"/>
      <c r="P67" s="68"/>
      <c r="R67" s="48">
        <f>R68+R69+R70</f>
        <v>7247679.4</v>
      </c>
      <c r="S67" s="91">
        <f t="shared" si="1"/>
        <v>72.43324713182434</v>
      </c>
    </row>
    <row r="68" spans="1:19" ht="18.75">
      <c r="A68" s="38"/>
      <c r="B68" s="20" t="s">
        <v>87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2000000</v>
      </c>
      <c r="N68" s="85">
        <f>1500000+500000</f>
        <v>2000000</v>
      </c>
      <c r="O68" s="67"/>
      <c r="P68" s="68"/>
      <c r="R68" s="53">
        <f>185695.2+283914.6+257099.4+99340.8+62907.6+129854.4+71424+72591.6+236332.8+190290+101258.4+5511.6</f>
        <v>1696220.4000000001</v>
      </c>
      <c r="S68" s="87">
        <f t="shared" si="1"/>
        <v>84.81102</v>
      </c>
    </row>
    <row r="69" spans="1:19" ht="18.75">
      <c r="A69" s="38"/>
      <c r="B69" s="20" t="s">
        <v>88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70">
        <f>N69+O69</f>
        <v>4506012</v>
      </c>
      <c r="N69" s="85">
        <f>4506012</f>
        <v>4506012</v>
      </c>
      <c r="O69" s="67"/>
      <c r="P69" s="68"/>
      <c r="R69" s="53">
        <f>309091.2+295428.55+104848.25+410089.8+99821.4+693328.2+131138.4+79300.2-85899.6+204077.4+30228.6+338492.4+314325+469128-30844.2+68012.4+172592.4</f>
        <v>3603158.3999999994</v>
      </c>
      <c r="S69" s="87">
        <f t="shared" si="1"/>
        <v>79.96335562355358</v>
      </c>
    </row>
    <row r="70" spans="1:19" ht="18.75">
      <c r="A70" s="38"/>
      <c r="B70" s="20" t="s">
        <v>89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3500000</v>
      </c>
      <c r="N70" s="85">
        <v>3500000</v>
      </c>
      <c r="O70" s="67"/>
      <c r="P70" s="68"/>
      <c r="R70" s="53">
        <f>74552+801148+76187.2+99949.6+104283-48504+223664-126980+76302+165654+137199.2+112404+105777.6+137434+9230</f>
        <v>1948300.6</v>
      </c>
      <c r="S70" s="87">
        <f t="shared" si="1"/>
        <v>55.66573142857143</v>
      </c>
    </row>
    <row r="71" spans="1:19" ht="18.75">
      <c r="A71" s="39"/>
      <c r="B71" s="40" t="s">
        <v>50</v>
      </c>
      <c r="C71" s="39"/>
      <c r="D71" s="39"/>
      <c r="E71" s="39"/>
      <c r="F71" s="39"/>
      <c r="G71" s="72"/>
      <c r="H71" s="72"/>
      <c r="I71" s="72"/>
      <c r="J71" s="72"/>
      <c r="K71" s="72"/>
      <c r="L71" s="72"/>
      <c r="M71" s="60">
        <f>M7+M25+M27+M29</f>
        <v>94031035.83</v>
      </c>
      <c r="N71" s="60">
        <f>N7+N25+N27+N29</f>
        <v>79793966.07</v>
      </c>
      <c r="O71" s="60">
        <f>O7+O25+O27+O29</f>
        <v>14237069.76</v>
      </c>
      <c r="P71" s="60">
        <f>P7+P25+P27+P29</f>
        <v>14237069.76</v>
      </c>
      <c r="R71" s="80">
        <f>R25+R27+R29+R7</f>
        <v>66021166.38</v>
      </c>
      <c r="S71" s="82">
        <f t="shared" si="1"/>
        <v>70.21210156544545</v>
      </c>
    </row>
    <row r="72" spans="2:15" ht="12.75" hidden="1">
      <c r="B72">
        <v>2240</v>
      </c>
      <c r="M72" s="41">
        <f>M28+M31+M34+M41+M50+M51+M55+M62</f>
        <v>51124880.879999995</v>
      </c>
      <c r="O72" s="56"/>
    </row>
    <row r="73" spans="2:15" ht="12.75" hidden="1">
      <c r="B73">
        <v>2272</v>
      </c>
      <c r="M73" s="41">
        <f>M42+M46+M59</f>
        <v>1130058.71</v>
      </c>
      <c r="O73" s="56"/>
    </row>
    <row r="74" spans="2:15" ht="12.75" hidden="1">
      <c r="B74">
        <v>2273</v>
      </c>
      <c r="M74" s="41">
        <f>M32+M43+M47+M61+M60</f>
        <v>7247443.2</v>
      </c>
      <c r="O74" s="56"/>
    </row>
    <row r="75" spans="2:15" ht="12.75" hidden="1">
      <c r="B75">
        <v>2610</v>
      </c>
      <c r="M75" s="41">
        <f>M33+M45+M49</f>
        <v>2460889</v>
      </c>
      <c r="O75" s="56"/>
    </row>
    <row r="76" spans="13:15" ht="12.75" hidden="1">
      <c r="M76" s="41">
        <f>M72+M73+M74+M75</f>
        <v>61963271.79</v>
      </c>
      <c r="O76" s="56"/>
    </row>
    <row r="79" spans="2:13" ht="18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2016-09-22T12:05:43Z</cp:lastPrinted>
  <dcterms:created xsi:type="dcterms:W3CDTF">2014-01-17T10:52:16Z</dcterms:created>
  <dcterms:modified xsi:type="dcterms:W3CDTF">2016-09-27T12:30:10Z</dcterms:modified>
  <cp:category/>
  <cp:version/>
  <cp:contentType/>
  <cp:contentStatus/>
</cp:coreProperties>
</file>